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27\"/>
    </mc:Choice>
  </mc:AlternateContent>
  <bookViews>
    <workbookView xWindow="0" yWindow="0" windowWidth="19305" windowHeight="8085"/>
  </bookViews>
  <sheets>
    <sheet name="CT2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1" l="1"/>
  <c r="Z2" i="1" s="1"/>
  <c r="W2" i="1"/>
  <c r="U2" i="1"/>
  <c r="P2" i="1"/>
  <c r="N2" i="1"/>
  <c r="L2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F17" i="1"/>
  <c r="H17" i="1" s="1"/>
  <c r="F16" i="1"/>
  <c r="F15" i="1"/>
  <c r="F14" i="1"/>
  <c r="F13" i="1"/>
  <c r="H13" i="1" s="1"/>
  <c r="F12" i="1"/>
  <c r="F11" i="1"/>
  <c r="F10" i="1"/>
  <c r="F9" i="1"/>
  <c r="H9" i="1" s="1"/>
  <c r="F8" i="1"/>
  <c r="F7" i="1"/>
  <c r="F6" i="1"/>
  <c r="F5" i="1"/>
  <c r="H5" i="1" s="1"/>
  <c r="F4" i="1"/>
  <c r="F3" i="1"/>
  <c r="F2" i="1"/>
  <c r="H2" i="1" l="1"/>
  <c r="H6" i="1"/>
  <c r="H14" i="1"/>
  <c r="H3" i="1"/>
  <c r="H7" i="1"/>
  <c r="H11" i="1"/>
  <c r="H15" i="1"/>
  <c r="H10" i="1"/>
  <c r="H4" i="1"/>
  <c r="H8" i="1"/>
  <c r="H12" i="1"/>
  <c r="H16" i="1"/>
  <c r="AA16" i="1" l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AE9" i="1"/>
  <c r="AB4" i="1" l="1"/>
  <c r="AB8" i="1"/>
  <c r="AB12" i="1"/>
  <c r="AB16" i="1"/>
  <c r="AB5" i="1"/>
  <c r="AB9" i="1"/>
  <c r="AB2" i="1"/>
  <c r="AB6" i="1"/>
  <c r="AB10" i="1"/>
  <c r="AB14" i="1"/>
  <c r="AB13" i="1"/>
  <c r="AB3" i="1"/>
  <c r="AB7" i="1"/>
  <c r="AB11" i="1"/>
  <c r="AB15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  <c r="K5" i="1" l="1"/>
  <c r="L5" i="1" s="1"/>
  <c r="AE3" i="1"/>
  <c r="K9" i="1" s="1"/>
  <c r="L9" i="1" s="1"/>
  <c r="K4" i="1" l="1"/>
  <c r="K16" i="1"/>
  <c r="K7" i="1"/>
  <c r="L7" i="1" s="1"/>
  <c r="K6" i="1"/>
  <c r="L6" i="1" s="1"/>
  <c r="M5" i="1"/>
  <c r="N5" i="1" s="1"/>
  <c r="K10" i="1"/>
  <c r="L10" i="1" s="1"/>
  <c r="K11" i="1"/>
  <c r="L11" i="1" s="1"/>
  <c r="K8" i="1"/>
  <c r="L8" i="1" s="1"/>
  <c r="M9" i="1"/>
  <c r="N9" i="1" s="1"/>
  <c r="K13" i="1"/>
  <c r="L13" i="1" s="1"/>
  <c r="K14" i="1"/>
  <c r="L14" i="1" s="1"/>
  <c r="K15" i="1"/>
  <c r="L15" i="1" s="1"/>
  <c r="K12" i="1"/>
  <c r="L12" i="1" s="1"/>
  <c r="K17" i="1"/>
  <c r="L17" i="1" s="1"/>
  <c r="K3" i="1"/>
  <c r="L3" i="1" s="1"/>
  <c r="K2" i="1"/>
  <c r="M7" i="1" l="1"/>
  <c r="N7" i="1" s="1"/>
  <c r="M6" i="1"/>
  <c r="N6" i="1" s="1"/>
  <c r="M16" i="1"/>
  <c r="L16" i="1"/>
  <c r="M4" i="1"/>
  <c r="L4" i="1"/>
  <c r="M2" i="1"/>
  <c r="M15" i="1"/>
  <c r="N15" i="1" s="1"/>
  <c r="M8" i="1"/>
  <c r="N8" i="1" s="1"/>
  <c r="M14" i="1"/>
  <c r="N14" i="1" s="1"/>
  <c r="O16" i="1"/>
  <c r="X16" i="1"/>
  <c r="M10" i="1"/>
  <c r="N10" i="1" s="1"/>
  <c r="X6" i="1"/>
  <c r="T6" i="1"/>
  <c r="U6" i="1" s="1"/>
  <c r="O6" i="1"/>
  <c r="P6" i="1" s="1"/>
  <c r="M3" i="1"/>
  <c r="N3" i="1" s="1"/>
  <c r="M11" i="1"/>
  <c r="N11" i="1" s="1"/>
  <c r="O5" i="1"/>
  <c r="P5" i="1" s="1"/>
  <c r="X5" i="1"/>
  <c r="T5" i="1"/>
  <c r="U5" i="1" s="1"/>
  <c r="M17" i="1"/>
  <c r="N17" i="1" s="1"/>
  <c r="U17" i="1" s="1"/>
  <c r="M13" i="1"/>
  <c r="N13" i="1" s="1"/>
  <c r="X7" i="1"/>
  <c r="T7" i="1"/>
  <c r="U7" i="1" s="1"/>
  <c r="O7" i="1"/>
  <c r="P7" i="1" s="1"/>
  <c r="M12" i="1"/>
  <c r="N12" i="1" s="1"/>
  <c r="O9" i="1"/>
  <c r="P9" i="1" s="1"/>
  <c r="X9" i="1"/>
  <c r="T9" i="1"/>
  <c r="U9" i="1" s="1"/>
  <c r="O4" i="1"/>
  <c r="X4" i="1"/>
  <c r="T4" i="1"/>
  <c r="AC16" i="1" l="1"/>
  <c r="N16" i="1"/>
  <c r="Y16" i="1" s="1"/>
  <c r="Z16" i="1" s="1"/>
  <c r="P16" i="1"/>
  <c r="AC9" i="1"/>
  <c r="Y9" i="1"/>
  <c r="Z9" i="1" s="1"/>
  <c r="AC6" i="1"/>
  <c r="Y6" i="1"/>
  <c r="Z6" i="1" s="1"/>
  <c r="AC7" i="1"/>
  <c r="Y7" i="1"/>
  <c r="Z7" i="1" s="1"/>
  <c r="AC5" i="1"/>
  <c r="Y5" i="1"/>
  <c r="Z5" i="1" s="1"/>
  <c r="T16" i="1"/>
  <c r="U4" i="1"/>
  <c r="AC4" i="1"/>
  <c r="Y4" i="1"/>
  <c r="Z4" i="1" s="1"/>
  <c r="N4" i="1"/>
  <c r="P4" i="1" s="1"/>
  <c r="O14" i="1"/>
  <c r="X14" i="1"/>
  <c r="T14" i="1"/>
  <c r="U14" i="1" s="1"/>
  <c r="X2" i="1"/>
  <c r="T2" i="1"/>
  <c r="O2" i="1"/>
  <c r="O17" i="1"/>
  <c r="P17" i="1" s="1"/>
  <c r="X17" i="1"/>
  <c r="Y17" i="1" s="1"/>
  <c r="Z17" i="1" s="1"/>
  <c r="O13" i="1"/>
  <c r="X13" i="1"/>
  <c r="T13" i="1"/>
  <c r="U13" i="1" s="1"/>
  <c r="O12" i="1"/>
  <c r="X12" i="1"/>
  <c r="T12" i="1"/>
  <c r="U12" i="1" s="1"/>
  <c r="Q7" i="1"/>
  <c r="Q5" i="1"/>
  <c r="X3" i="1"/>
  <c r="T3" i="1"/>
  <c r="U3" i="1" s="1"/>
  <c r="O3" i="1"/>
  <c r="X10" i="1"/>
  <c r="T10" i="1"/>
  <c r="U10" i="1" s="1"/>
  <c r="O10" i="1"/>
  <c r="X15" i="1"/>
  <c r="T15" i="1"/>
  <c r="U15" i="1" s="1"/>
  <c r="O15" i="1"/>
  <c r="P15" i="1" s="1"/>
  <c r="Q4" i="1"/>
  <c r="Q9" i="1"/>
  <c r="X11" i="1"/>
  <c r="T11" i="1"/>
  <c r="U11" i="1" s="1"/>
  <c r="O11" i="1"/>
  <c r="P11" i="1" s="1"/>
  <c r="Q6" i="1"/>
  <c r="Q16" i="1"/>
  <c r="O8" i="1"/>
  <c r="P8" i="1" s="1"/>
  <c r="X8" i="1"/>
  <c r="T8" i="1"/>
  <c r="U8" i="1" s="1"/>
  <c r="AC15" i="1" l="1"/>
  <c r="Y15" i="1"/>
  <c r="Z15" i="1" s="1"/>
  <c r="Q10" i="1"/>
  <c r="P10" i="1"/>
  <c r="AC13" i="1"/>
  <c r="Y13" i="1"/>
  <c r="Z13" i="1" s="1"/>
  <c r="AC14" i="1"/>
  <c r="Y14" i="1"/>
  <c r="Z14" i="1" s="1"/>
  <c r="AC8" i="1"/>
  <c r="Y8" i="1"/>
  <c r="Z8" i="1" s="1"/>
  <c r="AC12" i="1"/>
  <c r="Y12" i="1"/>
  <c r="Z12" i="1" s="1"/>
  <c r="Q13" i="1"/>
  <c r="P13" i="1"/>
  <c r="Q14" i="1"/>
  <c r="P14" i="1"/>
  <c r="AC11" i="1"/>
  <c r="Y11" i="1"/>
  <c r="Z11" i="1" s="1"/>
  <c r="AC10" i="1"/>
  <c r="Y10" i="1"/>
  <c r="Z10" i="1" s="1"/>
  <c r="Q12" i="1"/>
  <c r="P12" i="1"/>
  <c r="U16" i="1"/>
  <c r="W16" i="1" s="1"/>
  <c r="Q3" i="1"/>
  <c r="P3" i="1"/>
  <c r="W15" i="1"/>
  <c r="W11" i="1"/>
  <c r="W7" i="1"/>
  <c r="W3" i="1"/>
  <c r="W9" i="1"/>
  <c r="W12" i="1"/>
  <c r="W4" i="1"/>
  <c r="W14" i="1"/>
  <c r="W10" i="1"/>
  <c r="W6" i="1"/>
  <c r="W13" i="1"/>
  <c r="W5" i="1"/>
  <c r="W17" i="1"/>
  <c r="W8" i="1"/>
  <c r="AC3" i="1"/>
  <c r="Y3" i="1"/>
  <c r="Z3" i="1" s="1"/>
  <c r="X23" i="1"/>
  <c r="Q2" i="1"/>
  <c r="V13" i="1"/>
  <c r="V14" i="1"/>
  <c r="V15" i="1"/>
  <c r="V16" i="1"/>
  <c r="V2" i="1"/>
  <c r="V3" i="1"/>
  <c r="V4" i="1"/>
  <c r="V7" i="1"/>
  <c r="V9" i="1"/>
  <c r="V10" i="1"/>
  <c r="V12" i="1"/>
  <c r="V5" i="1"/>
  <c r="V6" i="1"/>
  <c r="V8" i="1"/>
  <c r="V11" i="1"/>
  <c r="Q8" i="1"/>
  <c r="Q11" i="1"/>
  <c r="Q15" i="1"/>
  <c r="Q17" i="1"/>
  <c r="AC2" i="1"/>
  <c r="Y23" i="1" l="1"/>
</calcChain>
</file>

<file path=xl/sharedStrings.xml><?xml version="1.0" encoding="utf-8"?>
<sst xmlns="http://schemas.openxmlformats.org/spreadsheetml/2006/main" count="50" uniqueCount="50">
  <si>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</si>
  <si>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</si>
  <si>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</si>
  <si>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</si>
  <si>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</si>
  <si>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</si>
  <si>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</si>
  <si>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</si>
  <si>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</si>
  <si>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</si>
  <si>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</si>
  <si>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</si>
  <si>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Weight Corrected Sr-90 Activity (DPM)</t>
  </si>
  <si>
    <t>Cumulative Activity (DPM)</t>
  </si>
  <si>
    <t>CT27 1 mL</t>
  </si>
  <si>
    <t>CT27 2 mL</t>
  </si>
  <si>
    <t>CT27 3 mL</t>
  </si>
  <si>
    <t>CT27 4 mL</t>
  </si>
  <si>
    <t>CT27 5 mL</t>
  </si>
  <si>
    <t>CT27 6 mL</t>
  </si>
  <si>
    <t>CT27 7 mL</t>
  </si>
  <si>
    <t>CT27 8 mL</t>
  </si>
  <si>
    <t>CT27 9 mL</t>
  </si>
  <si>
    <t>CT27 10 mL</t>
  </si>
  <si>
    <t>CT27 11 mL</t>
  </si>
  <si>
    <t>CT27 12 mL</t>
  </si>
  <si>
    <t>CT27 13 mL</t>
  </si>
  <si>
    <t>CT27 14 mL</t>
  </si>
  <si>
    <t>CT27 15 mL</t>
  </si>
  <si>
    <t>3 ml/min</t>
  </si>
  <si>
    <t>Decay constant of sr-90=</t>
  </si>
  <si>
    <t>DC factor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</si>
  <si>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</si>
  <si>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</si>
  <si>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</si>
  <si>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</si>
  <si>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</si>
  <si>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</si>
  <si>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</si>
  <si>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</t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</si>
  <si>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</si>
  <si>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</si>
  <si>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</si>
  <si>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</si>
  <si>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</si>
  <si>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</si>
  <si>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Time from 05.06.2018</t>
  </si>
  <si>
    <t>DC to 05.06.2018</t>
  </si>
  <si>
    <t>σ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</si>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</sst>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22" fontId="0" fillId="0" borderId="0" xfId="0" applyNumberFormat="1"/>
    <xf numFmtId="0" fontId="0" fillId="0" borderId="0" xfId="0" applyBorder="1"/>
    <xf numFmtId="0" fontId="0" fillId="0" borderId="0" xfId="0" applyFill="1" applyBorder="1"/>
    <xf numFmtId="0" fontId="0" fillId="2" borderId="0" xfId="0" applyFill="1"/>
    <xf numFmtId="0" fontId="0" fillId="3" borderId="2" xfId="0" applyFill="1" applyBorder="1"/>
    <xf numFmtId="0" fontId="0" fillId="3" borderId="1" xfId="0" applyFill="1" applyBorder="1"/>
    <xf numFmtId="0" fontId="0" fillId="3" borderId="3" xfId="0" applyFill="1" applyBorder="1"/>
    <xf numFmtId="0" fontId="0" fillId="3" borderId="0" xfId="0" applyFill="1"/>
    <xf numFmtId="0" fontId="0" fillId="0" borderId="3" xfId="0" applyBorder="1"/>
    <xf numFmtId="0" fontId="0" fillId="0" borderId="4" xfId="0" applyBorder="1"/>
    <xf numFmtId="166" fontId="0" fillId="3" borderId="2" xfId="0" applyNumberFormat="1" applyFill="1" applyBorder="1"/>
    <xf numFmtId="166" fontId="0" fillId="3" borderId="1" xfId="0" applyNumberFormat="1" applyFill="1" applyBorder="1"/>
    <xf numFmtId="0" fontId="0" fillId="0" borderId="1" xfId="0" applyBorder="1"/>
    <xf numFmtId="0" fontId="0" fillId="3" borderId="0" xfId="0" applyFill="1" applyBorder="1"/>
    <xf numFmtId="166" fontId="0" fillId="3" borderId="0" xfId="0" applyNumberFormat="1" applyFill="1" applyBorder="1"/>
    <xf numFmtId="0" fontId="0" fillId="2" borderId="0" xfId="0" applyFill="1" applyBorder="1"/>
    <xf numFmtId="22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22" fontId="0" fillId="0" borderId="2" xfId="0" applyNumberFormat="1" applyBorder="1"/>
    <xf numFmtId="2" fontId="0" fillId="0" borderId="2" xfId="0" applyNumberFormat="1" applyBorder="1"/>
    <xf numFmtId="164" fontId="0" fillId="0" borderId="2" xfId="0" applyNumberFormat="1" applyBorder="1"/>
    <xf numFmtId="165" fontId="0" fillId="0" borderId="2" xfId="0" applyNumberFormat="1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workbookViewId="0">
      <selection activeCell="C24" sqref="C24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6" width="17.5703125" style="8" customWidth="1"/>
    <col min="7" max="7" width="31.5703125" bestFit="1" customWidth="1"/>
    <col min="8" max="8" width="31.5703125" customWidth="1"/>
    <col min="9" max="9" width="17.7109375" bestFit="1" customWidth="1"/>
    <col min="10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19" bestFit="1" customWidth="1"/>
    <col min="19" max="19" width="19" customWidth="1"/>
    <col min="20" max="20" width="35.42578125" bestFit="1" customWidth="1"/>
    <col min="21" max="21" width="35.42578125" customWidth="1"/>
    <col min="22" max="22" width="24.7109375" bestFit="1" customWidth="1"/>
    <col min="23" max="30" width="24.7109375" customWidth="1"/>
    <col min="31" max="31" width="22.140625" bestFit="1" customWidth="1"/>
  </cols>
  <sheetData>
    <row r="1" spans="1:31" ht="15.75" thickBot="1" x14ac:dyDescent="0.3">
      <c r="A1" s="29" t="s">
        <v>3</v>
      </c>
      <c r="B1" s="26" t="s">
        <v>5</v>
      </c>
      <c r="C1" s="9" t="s">
        <v>4</v>
      </c>
      <c r="D1" s="9" t="s">
        <v>0</v>
      </c>
      <c r="E1" s="7" t="s">
        <v>32</v>
      </c>
      <c r="F1" s="7" t="s">
        <v>33</v>
      </c>
      <c r="G1" s="9" t="s">
        <v>10</v>
      </c>
      <c r="H1" s="7" t="s">
        <v>34</v>
      </c>
      <c r="I1" s="9" t="s">
        <v>1</v>
      </c>
      <c r="J1" s="7" t="s">
        <v>35</v>
      </c>
      <c r="K1" s="9" t="s">
        <v>6</v>
      </c>
      <c r="L1" s="7" t="s">
        <v>36</v>
      </c>
      <c r="M1" s="9" t="s">
        <v>7</v>
      </c>
      <c r="N1" s="7" t="s">
        <v>37</v>
      </c>
      <c r="O1" s="9" t="s">
        <v>8</v>
      </c>
      <c r="P1" s="7" t="s">
        <v>38</v>
      </c>
      <c r="Q1" s="9" t="s">
        <v>9</v>
      </c>
      <c r="R1" s="9" t="s">
        <v>39</v>
      </c>
      <c r="S1" s="7" t="s">
        <v>40</v>
      </c>
      <c r="T1" s="9" t="s">
        <v>12</v>
      </c>
      <c r="U1" s="7" t="s">
        <v>41</v>
      </c>
      <c r="V1" s="9" t="s">
        <v>13</v>
      </c>
      <c r="W1" s="7" t="s">
        <v>42</v>
      </c>
      <c r="X1" s="9" t="s">
        <v>43</v>
      </c>
      <c r="Y1" s="7" t="s">
        <v>44</v>
      </c>
      <c r="Z1" s="7" t="s">
        <v>45</v>
      </c>
      <c r="AA1" s="9" t="s">
        <v>46</v>
      </c>
      <c r="AB1" s="9" t="s">
        <v>31</v>
      </c>
      <c r="AC1" s="10" t="s">
        <v>47</v>
      </c>
      <c r="AD1" s="3"/>
    </row>
    <row r="2" spans="1:31" x14ac:dyDescent="0.25">
      <c r="A2" s="30" t="s">
        <v>14</v>
      </c>
      <c r="B2" s="27">
        <v>43327.586111111108</v>
      </c>
      <c r="C2" s="22">
        <v>43331.320833333331</v>
      </c>
      <c r="D2" s="23">
        <v>7.4</v>
      </c>
      <c r="E2" s="5">
        <v>6.79</v>
      </c>
      <c r="F2" s="5">
        <f>D2*(E2/100)</f>
        <v>0.50246000000000002</v>
      </c>
      <c r="G2" s="21">
        <f>D2-$D$17</f>
        <v>-0.54</v>
      </c>
      <c r="H2" s="5">
        <f>SQRT((F2^2)+(F$17^2))</f>
        <v>0.72314511441342122</v>
      </c>
      <c r="I2" s="24">
        <f>(C2-B2)*24</f>
        <v>89.633333333360497</v>
      </c>
      <c r="J2" s="11">
        <f>1/60</f>
        <v>1.6666666666666666E-2</v>
      </c>
      <c r="K2" s="21">
        <f t="shared" ref="K2:K17" si="0">1-EXP(-$AE$3*I2)</f>
        <v>0.63646309748296337</v>
      </c>
      <c r="L2" s="5">
        <f>K2*SQRT(((J2/I2)^2))</f>
        <v>1.1834568566061183E-4</v>
      </c>
      <c r="M2" s="21">
        <f t="shared" ref="M2:M17" si="1">G2/((1+K2))</f>
        <v>-0.32997994322668905</v>
      </c>
      <c r="N2" s="5">
        <f t="shared" ref="N2:N17" si="2">M2*SQRT(((H2/G2)^2)+((L2/K2)^2))</f>
        <v>-0.44189515944271113</v>
      </c>
      <c r="O2" s="21">
        <f t="shared" ref="O2:O17" si="3">M2*K2</f>
        <v>-0.21002005677331093</v>
      </c>
      <c r="P2" s="5">
        <f t="shared" ref="P2:P17" si="4">O2*SQRT(((N2/M2)^2)+((L2/K2)^2))</f>
        <v>-0.28124996465281044</v>
      </c>
      <c r="Q2" s="21">
        <f>M2+O2</f>
        <v>-0.54</v>
      </c>
      <c r="R2" s="21">
        <v>0.94349999999999934</v>
      </c>
      <c r="S2" s="5">
        <v>1.4142135623730951E-4</v>
      </c>
      <c r="T2" s="21">
        <f t="shared" ref="T2:T16" si="5">M2/R2</f>
        <v>-0.34974026839076766</v>
      </c>
      <c r="U2" s="5">
        <f>T2*SQRT(((S2/R2)^2)+((N2/M2)^2))</f>
        <v>-0.46835735263460448</v>
      </c>
      <c r="V2" s="21">
        <f>SUM($T$2:T2)</f>
        <v>-0.34974026839076766</v>
      </c>
      <c r="W2" s="5">
        <f>SQRT((U2^2))</f>
        <v>0.46835735263460448</v>
      </c>
      <c r="X2" s="21">
        <f>M2/60</f>
        <v>-5.4996657204448175E-3</v>
      </c>
      <c r="Y2" s="5">
        <f>X2*SQRT(((N2/M2)^2))</f>
        <v>-7.3649193240451849E-3</v>
      </c>
      <c r="Z2" s="5">
        <f>Y2^2</f>
        <v>5.4242036649694185E-5</v>
      </c>
      <c r="AA2" s="21">
        <f t="shared" ref="AA2:AA16" si="6">(C2-$AE$6)*24</f>
        <v>115.69999999995343</v>
      </c>
      <c r="AB2" s="25">
        <f>EXP(-$AE$9*AA2)</f>
        <v>0.99968217123431025</v>
      </c>
      <c r="AC2" s="21">
        <f>X2/AB2</f>
        <v>-5.5014142281384947E-3</v>
      </c>
      <c r="AE2" t="s">
        <v>2</v>
      </c>
    </row>
    <row r="3" spans="1:31" x14ac:dyDescent="0.25">
      <c r="A3" s="31" t="s">
        <v>15</v>
      </c>
      <c r="B3" s="28">
        <v>43327.586342592593</v>
      </c>
      <c r="C3" s="17">
        <v>43331.34375</v>
      </c>
      <c r="D3" s="18">
        <v>8.2200000000000006</v>
      </c>
      <c r="E3" s="6">
        <v>6.44</v>
      </c>
      <c r="F3" s="6">
        <f t="shared" ref="F3:F17" si="7">D3*(E3/100)</f>
        <v>0.52936800000000006</v>
      </c>
      <c r="G3" s="13">
        <f t="shared" ref="G3:G17" si="8">D3-$D$17</f>
        <v>0.28000000000000025</v>
      </c>
      <c r="H3" s="6">
        <f>SQRT((F3^2)+(F$17^2))</f>
        <v>0.7420938514258153</v>
      </c>
      <c r="I3" s="19">
        <f t="shared" ref="I3:I17" si="9">(C3-B3)*24</f>
        <v>90.177777777775191</v>
      </c>
      <c r="J3" s="12">
        <f t="shared" ref="J3:J17" si="10">1/60</f>
        <v>1.6666666666666666E-2</v>
      </c>
      <c r="K3" s="13">
        <f t="shared" si="0"/>
        <v>0.63869063590622632</v>
      </c>
      <c r="L3" s="6">
        <f t="shared" ref="L3:L17" si="11">K3*SQRT(((J3/I3)^2))</f>
        <v>1.1804287258001072E-4</v>
      </c>
      <c r="M3" s="13">
        <f t="shared" si="1"/>
        <v>0.17086812718933678</v>
      </c>
      <c r="N3" s="6">
        <f t="shared" si="2"/>
        <v>0.45285781035771522</v>
      </c>
      <c r="O3" s="13">
        <f t="shared" si="3"/>
        <v>0.10913187281066347</v>
      </c>
      <c r="P3" s="6">
        <f t="shared" si="4"/>
        <v>0.28923604357573579</v>
      </c>
      <c r="Q3" s="13">
        <f t="shared" ref="Q3:Q17" si="12">M3+O3</f>
        <v>0.28000000000000025</v>
      </c>
      <c r="R3" s="13">
        <v>1.0342000000000002</v>
      </c>
      <c r="S3" s="6">
        <v>1.4142135623730951E-4</v>
      </c>
      <c r="T3" s="13">
        <f t="shared" si="5"/>
        <v>0.16521768244956173</v>
      </c>
      <c r="U3" s="6">
        <f t="shared" ref="U3:U17" si="13">T3*SQRT(((S3/R3)^2)+((N3/M3)^2))</f>
        <v>0.43788223840696622</v>
      </c>
      <c r="V3" s="13">
        <f>SUM($T$2:T3)</f>
        <v>-0.18452258594120594</v>
      </c>
      <c r="W3" s="6">
        <f>SQRT((U3^2)+(U2^2))</f>
        <v>0.64117038646462021</v>
      </c>
      <c r="X3" s="13">
        <f t="shared" ref="X3:X17" si="14">M3/60</f>
        <v>2.8478021198222797E-3</v>
      </c>
      <c r="Y3" s="6">
        <f t="shared" ref="Y3:Y16" si="15">X3*SQRT(((N3/M3)^2))</f>
        <v>7.5476301726285873E-3</v>
      </c>
      <c r="Z3" s="6">
        <f t="shared" ref="Z3:Z16" si="16">Y3^2</f>
        <v>5.6966721222773435E-5</v>
      </c>
      <c r="AA3" s="13">
        <f t="shared" si="6"/>
        <v>116.25</v>
      </c>
      <c r="AB3" s="20">
        <f t="shared" ref="AB3:AB16" si="17">EXP(-$AE$9*AA3)</f>
        <v>0.99968066062145822</v>
      </c>
      <c r="AC3" s="13">
        <f t="shared" ref="AC3:AC16" si="18">X3/AB3</f>
        <v>2.848711825686339E-3</v>
      </c>
      <c r="AE3">
        <f>LN(2)/61.4</f>
        <v>1.1289042028663604E-2</v>
      </c>
    </row>
    <row r="4" spans="1:31" x14ac:dyDescent="0.25">
      <c r="A4" s="31" t="s">
        <v>16</v>
      </c>
      <c r="B4" s="28">
        <v>43327.586574074077</v>
      </c>
      <c r="C4" s="17">
        <v>43331.366666724534</v>
      </c>
      <c r="D4" s="18">
        <v>9.0399999999999991</v>
      </c>
      <c r="E4" s="6">
        <v>6.14</v>
      </c>
      <c r="F4" s="6">
        <f t="shared" si="7"/>
        <v>0.55505599999999988</v>
      </c>
      <c r="G4" s="13">
        <f t="shared" si="8"/>
        <v>1.0999999999999988</v>
      </c>
      <c r="H4" s="6">
        <f t="shared" ref="H4:H17" si="19">SQRT((F4^2)+(F$17^2))</f>
        <v>0.7606312957248077</v>
      </c>
      <c r="I4" s="19">
        <f t="shared" si="9"/>
        <v>90.722223610966466</v>
      </c>
      <c r="J4" s="12">
        <f t="shared" si="10"/>
        <v>1.6666666666666666E-2</v>
      </c>
      <c r="K4" s="13">
        <f t="shared" si="0"/>
        <v>0.64090453092569077</v>
      </c>
      <c r="L4" s="6">
        <f t="shared" si="11"/>
        <v>1.1774118575289905E-4</v>
      </c>
      <c r="M4" s="13">
        <f t="shared" si="1"/>
        <v>0.67036197369718442</v>
      </c>
      <c r="N4" s="6">
        <f t="shared" si="2"/>
        <v>0.46354392241208636</v>
      </c>
      <c r="O4" s="13">
        <f t="shared" si="3"/>
        <v>0.42963802630281422</v>
      </c>
      <c r="P4" s="6">
        <f t="shared" si="4"/>
        <v>0.29708741064180111</v>
      </c>
      <c r="Q4" s="13">
        <f t="shared" si="12"/>
        <v>1.0999999999999988</v>
      </c>
      <c r="R4" s="13">
        <v>1.0097000000000005</v>
      </c>
      <c r="S4" s="6">
        <v>1.4142135623730951E-4</v>
      </c>
      <c r="T4" s="13">
        <f t="shared" si="5"/>
        <v>0.66392193096680607</v>
      </c>
      <c r="U4" s="6">
        <f t="shared" si="13"/>
        <v>0.45909075163045221</v>
      </c>
      <c r="V4" s="13">
        <f>SUM($T$2:T4)</f>
        <v>0.47939934502560011</v>
      </c>
      <c r="W4" s="6">
        <f>SQRT((U4^2)+(U3^2)+(U2^2))</f>
        <v>0.78858340250844994</v>
      </c>
      <c r="X4" s="13">
        <f t="shared" si="14"/>
        <v>1.117269956161974E-2</v>
      </c>
      <c r="Y4" s="6">
        <f t="shared" si="15"/>
        <v>7.7257320402014393E-3</v>
      </c>
      <c r="Z4" s="6">
        <f t="shared" si="16"/>
        <v>5.9686935556995092E-5</v>
      </c>
      <c r="AA4" s="13">
        <f t="shared" si="6"/>
        <v>116.80000138882315</v>
      </c>
      <c r="AB4" s="20">
        <f t="shared" si="17"/>
        <v>0.99967915000707441</v>
      </c>
      <c r="AC4" s="13">
        <f t="shared" si="18"/>
        <v>1.1176285472734601E-2</v>
      </c>
    </row>
    <row r="5" spans="1:31" x14ac:dyDescent="0.25">
      <c r="A5" s="31" t="s">
        <v>17</v>
      </c>
      <c r="B5" s="27">
        <v>43327.586805671293</v>
      </c>
      <c r="C5" s="17">
        <v>43331.388888888891</v>
      </c>
      <c r="D5" s="18">
        <v>12.01</v>
      </c>
      <c r="E5" s="6">
        <v>5.33</v>
      </c>
      <c r="F5" s="6">
        <f t="shared" si="7"/>
        <v>0.64013299999999995</v>
      </c>
      <c r="G5" s="13">
        <f t="shared" si="8"/>
        <v>4.0699999999999994</v>
      </c>
      <c r="H5" s="6">
        <f t="shared" si="19"/>
        <v>0.8247684902983381</v>
      </c>
      <c r="I5" s="19">
        <f t="shared" si="9"/>
        <v>91.249997222330421</v>
      </c>
      <c r="J5" s="12">
        <f t="shared" si="10"/>
        <v>1.6666666666666666E-2</v>
      </c>
      <c r="K5" s="13">
        <f t="shared" si="0"/>
        <v>0.64303768170162012</v>
      </c>
      <c r="L5" s="6">
        <f t="shared" si="11"/>
        <v>1.1744980845220561E-4</v>
      </c>
      <c r="M5" s="13">
        <f t="shared" si="1"/>
        <v>2.4771190857807253</v>
      </c>
      <c r="N5" s="6">
        <f t="shared" si="2"/>
        <v>0.50197803403674146</v>
      </c>
      <c r="O5" s="13">
        <f t="shared" si="3"/>
        <v>1.5928809142192741</v>
      </c>
      <c r="P5" s="6">
        <f t="shared" si="4"/>
        <v>0.32279092238555235</v>
      </c>
      <c r="Q5" s="13">
        <f t="shared" si="12"/>
        <v>4.0699999999999994</v>
      </c>
      <c r="R5" s="13">
        <v>0.85239999999999938</v>
      </c>
      <c r="S5" s="6">
        <v>1.4142135623730951E-4</v>
      </c>
      <c r="T5" s="13">
        <f t="shared" si="5"/>
        <v>2.9060524234874792</v>
      </c>
      <c r="U5" s="6">
        <f t="shared" si="13"/>
        <v>0.58889981496242305</v>
      </c>
      <c r="V5" s="13">
        <f>SUM($T$2:T5)</f>
        <v>3.3854517685130792</v>
      </c>
      <c r="W5" s="6">
        <f>SQRT((U5^2)+(U4^2)+(U3^2)+(U2^2))</f>
        <v>0.98420870488661094</v>
      </c>
      <c r="X5" s="13">
        <f t="shared" si="14"/>
        <v>4.1285318096345419E-2</v>
      </c>
      <c r="Y5" s="6">
        <f t="shared" si="15"/>
        <v>8.3663005672790242E-3</v>
      </c>
      <c r="Z5" s="6">
        <f t="shared" si="16"/>
        <v>6.9994985182053322E-5</v>
      </c>
      <c r="AA5" s="13">
        <f t="shared" si="6"/>
        <v>117.33333333337214</v>
      </c>
      <c r="AB5" s="20">
        <f t="shared" si="17"/>
        <v>0.99967768517857725</v>
      </c>
      <c r="AC5" s="13">
        <f t="shared" si="18"/>
        <v>4.1298629256659281E-2</v>
      </c>
    </row>
    <row r="6" spans="1:31" x14ac:dyDescent="0.25">
      <c r="A6" s="31" t="s">
        <v>18</v>
      </c>
      <c r="B6" s="28">
        <v>43327.587037210651</v>
      </c>
      <c r="C6" s="17">
        <v>43331.411805555559</v>
      </c>
      <c r="D6" s="18">
        <v>41.14</v>
      </c>
      <c r="E6" s="6">
        <v>2.88</v>
      </c>
      <c r="F6" s="6">
        <f t="shared" si="7"/>
        <v>1.1848319999999999</v>
      </c>
      <c r="G6" s="13">
        <f t="shared" si="8"/>
        <v>33.200000000000003</v>
      </c>
      <c r="H6" s="6">
        <f t="shared" si="19"/>
        <v>1.2939473223914488</v>
      </c>
      <c r="I6" s="19">
        <f t="shared" si="9"/>
        <v>91.79444027779391</v>
      </c>
      <c r="J6" s="12">
        <f t="shared" si="10"/>
        <v>1.6666666666666666E-2</v>
      </c>
      <c r="K6" s="13">
        <f t="shared" si="0"/>
        <v>0.64522492941116716</v>
      </c>
      <c r="L6" s="6">
        <f t="shared" si="11"/>
        <v>1.1715032839653256E-4</v>
      </c>
      <c r="M6" s="13">
        <f t="shared" si="1"/>
        <v>20.179611557358555</v>
      </c>
      <c r="N6" s="6">
        <f t="shared" si="2"/>
        <v>0.78649511082845802</v>
      </c>
      <c r="O6" s="13">
        <f t="shared" si="3"/>
        <v>13.020388442641448</v>
      </c>
      <c r="P6" s="6">
        <f t="shared" si="4"/>
        <v>0.50747175883435947</v>
      </c>
      <c r="Q6" s="13">
        <f t="shared" si="12"/>
        <v>33.200000000000003</v>
      </c>
      <c r="R6" s="13">
        <v>0.83169999999999966</v>
      </c>
      <c r="S6" s="6">
        <v>1.4142135623730951E-4</v>
      </c>
      <c r="T6" s="13">
        <f t="shared" si="5"/>
        <v>24.2630895242979</v>
      </c>
      <c r="U6" s="6">
        <f t="shared" si="13"/>
        <v>0.94565660198166079</v>
      </c>
      <c r="V6" s="13">
        <f>SUM($T$2:T6)</f>
        <v>27.648541292810979</v>
      </c>
      <c r="W6" s="6">
        <f>SQRT((U6^2)+(U5^2)+(U4^2)+(U3^2)+(U2^2))</f>
        <v>1.364893103376994</v>
      </c>
      <c r="X6" s="13">
        <f t="shared" si="14"/>
        <v>0.33632685928930928</v>
      </c>
      <c r="Y6" s="6">
        <f t="shared" si="15"/>
        <v>1.3108251847140968E-2</v>
      </c>
      <c r="Z6" s="6">
        <f t="shared" si="16"/>
        <v>1.7182626648807461E-4</v>
      </c>
      <c r="AA6" s="13">
        <f t="shared" si="6"/>
        <v>117.8833333334187</v>
      </c>
      <c r="AB6" s="20">
        <f t="shared" si="17"/>
        <v>0.99967617457250402</v>
      </c>
      <c r="AC6" s="13">
        <f t="shared" si="18"/>
        <v>0.3364358057579338</v>
      </c>
      <c r="AE6" s="1">
        <v>43326.5</v>
      </c>
    </row>
    <row r="7" spans="1:31" x14ac:dyDescent="0.25">
      <c r="A7" s="31" t="s">
        <v>19</v>
      </c>
      <c r="B7" s="28">
        <v>43327.587268750001</v>
      </c>
      <c r="C7" s="17">
        <v>43331.435416666667</v>
      </c>
      <c r="D7" s="18">
        <v>158.38</v>
      </c>
      <c r="E7" s="6">
        <v>1.47</v>
      </c>
      <c r="F7" s="6">
        <f t="shared" si="7"/>
        <v>2.3281859999999996</v>
      </c>
      <c r="G7" s="13">
        <f t="shared" si="8"/>
        <v>150.44</v>
      </c>
      <c r="H7" s="6">
        <f t="shared" si="19"/>
        <v>2.3855655211073112</v>
      </c>
      <c r="I7" s="19">
        <f t="shared" si="9"/>
        <v>92.355549999978393</v>
      </c>
      <c r="J7" s="12">
        <f t="shared" si="10"/>
        <v>1.6666666666666666E-2</v>
      </c>
      <c r="K7" s="13">
        <f t="shared" si="0"/>
        <v>0.6474651109256222</v>
      </c>
      <c r="L7" s="6">
        <f t="shared" si="11"/>
        <v>1.1684284465953836E-4</v>
      </c>
      <c r="M7" s="13">
        <f t="shared" si="1"/>
        <v>91.316046089422699</v>
      </c>
      <c r="N7" s="6">
        <f t="shared" si="2"/>
        <v>1.4481156425716781</v>
      </c>
      <c r="O7" s="13">
        <f t="shared" si="3"/>
        <v>59.123953910577299</v>
      </c>
      <c r="P7" s="6">
        <f t="shared" si="4"/>
        <v>0.93766506159143992</v>
      </c>
      <c r="Q7" s="13">
        <f t="shared" si="12"/>
        <v>150.44</v>
      </c>
      <c r="R7" s="13">
        <v>0.81230000000000047</v>
      </c>
      <c r="S7" s="6">
        <v>1.4142135623730951E-4</v>
      </c>
      <c r="T7" s="13">
        <f t="shared" si="5"/>
        <v>112.41665159352782</v>
      </c>
      <c r="U7" s="6">
        <f t="shared" si="13"/>
        <v>1.7828424332755484</v>
      </c>
      <c r="V7" s="13">
        <f>SUM($T$2:T7)</f>
        <v>140.06519288633879</v>
      </c>
      <c r="W7" s="6">
        <f>SQRT((U7^2)+(U6^2)+(U5^2)+(U4^2)+(U3^2)+(U2^2))</f>
        <v>2.245319648854915</v>
      </c>
      <c r="X7" s="13">
        <f t="shared" si="14"/>
        <v>1.5219341014903782</v>
      </c>
      <c r="Y7" s="6">
        <f t="shared" si="15"/>
        <v>2.413526070952797E-2</v>
      </c>
      <c r="Z7" s="6">
        <f t="shared" si="16"/>
        <v>5.8251080951688457E-4</v>
      </c>
      <c r="AA7" s="13">
        <f t="shared" si="6"/>
        <v>118.45000000001164</v>
      </c>
      <c r="AB7" s="20">
        <f t="shared" si="17"/>
        <v>0.99967461819287695</v>
      </c>
      <c r="AC7" s="13">
        <f t="shared" si="18"/>
        <v>1.5224294723433067</v>
      </c>
    </row>
    <row r="8" spans="1:31" x14ac:dyDescent="0.25">
      <c r="A8" s="31" t="s">
        <v>20</v>
      </c>
      <c r="B8" s="27">
        <v>43327.587500289352</v>
      </c>
      <c r="C8" s="17">
        <v>43331.457638888889</v>
      </c>
      <c r="D8" s="18">
        <v>236.63</v>
      </c>
      <c r="E8" s="6">
        <v>1.2</v>
      </c>
      <c r="F8" s="6">
        <f t="shared" si="7"/>
        <v>2.8395600000000001</v>
      </c>
      <c r="G8" s="13">
        <f t="shared" si="8"/>
        <v>228.69</v>
      </c>
      <c r="H8" s="6">
        <f t="shared" si="19"/>
        <v>2.8867929954362856</v>
      </c>
      <c r="I8" s="19">
        <f t="shared" si="9"/>
        <v>92.883326388895512</v>
      </c>
      <c r="J8" s="12">
        <f t="shared" si="10"/>
        <v>1.6666666666666666E-2</v>
      </c>
      <c r="K8" s="13">
        <f t="shared" si="0"/>
        <v>0.64955930058496358</v>
      </c>
      <c r="L8" s="6">
        <f t="shared" si="11"/>
        <v>1.1655470108547929E-4</v>
      </c>
      <c r="M8" s="13">
        <f t="shared" si="1"/>
        <v>138.63702864086329</v>
      </c>
      <c r="N8" s="6">
        <f t="shared" si="2"/>
        <v>1.7502157306676214</v>
      </c>
      <c r="O8" s="13">
        <f t="shared" si="3"/>
        <v>90.05297135913672</v>
      </c>
      <c r="P8" s="6">
        <f t="shared" si="4"/>
        <v>1.1369837359888744</v>
      </c>
      <c r="Q8" s="13">
        <f t="shared" si="12"/>
        <v>228.69</v>
      </c>
      <c r="R8" s="13">
        <v>0.83170000000000055</v>
      </c>
      <c r="S8" s="6">
        <v>1.4142135623730951E-4</v>
      </c>
      <c r="T8" s="13">
        <f t="shared" si="5"/>
        <v>166.69114902111724</v>
      </c>
      <c r="U8" s="6">
        <f t="shared" si="13"/>
        <v>2.1045743425424148</v>
      </c>
      <c r="V8" s="13">
        <f>SUM($T$2:T8)</f>
        <v>306.75634190745603</v>
      </c>
      <c r="W8" s="6">
        <f>SQRT((U8^2)+(U7^2)+(U6^2)+(U5^2)+(U4^2)+(U3^2)+(U2^2))</f>
        <v>3.0774491854166812</v>
      </c>
      <c r="X8" s="13">
        <f t="shared" si="14"/>
        <v>2.3106171440143881</v>
      </c>
      <c r="Y8" s="6">
        <f t="shared" si="15"/>
        <v>2.9170262177793688E-2</v>
      </c>
      <c r="Z8" s="6">
        <f t="shared" si="16"/>
        <v>8.5090419552122094E-4</v>
      </c>
      <c r="AA8" s="13">
        <f t="shared" si="6"/>
        <v>118.98333333333721</v>
      </c>
      <c r="AB8" s="20">
        <f t="shared" si="17"/>
        <v>0.99967315336720597</v>
      </c>
      <c r="AC8" s="13">
        <f t="shared" si="18"/>
        <v>2.3113726083685657</v>
      </c>
      <c r="AE8" t="s">
        <v>30</v>
      </c>
    </row>
    <row r="9" spans="1:31" x14ac:dyDescent="0.25">
      <c r="A9" s="31" t="s">
        <v>21</v>
      </c>
      <c r="B9" s="28">
        <v>43327.587731828702</v>
      </c>
      <c r="C9" s="17">
        <v>43331.480555555558</v>
      </c>
      <c r="D9" s="18">
        <v>213.19</v>
      </c>
      <c r="E9" s="6">
        <v>1.27</v>
      </c>
      <c r="F9" s="6">
        <f t="shared" si="7"/>
        <v>2.7075130000000001</v>
      </c>
      <c r="G9" s="13">
        <f t="shared" si="8"/>
        <v>205.25</v>
      </c>
      <c r="H9" s="6">
        <f t="shared" si="19"/>
        <v>2.7570091494351265</v>
      </c>
      <c r="I9" s="19">
        <f t="shared" si="9"/>
        <v>93.427769444533624</v>
      </c>
      <c r="J9" s="12">
        <f t="shared" si="10"/>
        <v>1.6666666666666666E-2</v>
      </c>
      <c r="K9" s="13">
        <f t="shared" si="0"/>
        <v>0.65170658778610746</v>
      </c>
      <c r="L9" s="6">
        <f t="shared" si="11"/>
        <v>1.1625854419600835E-4</v>
      </c>
      <c r="M9" s="13">
        <f t="shared" si="1"/>
        <v>124.26541222137418</v>
      </c>
      <c r="N9" s="6">
        <f t="shared" si="2"/>
        <v>1.6693353964736961</v>
      </c>
      <c r="O9" s="13">
        <f t="shared" si="3"/>
        <v>80.984587778625823</v>
      </c>
      <c r="P9" s="6">
        <f t="shared" si="4"/>
        <v>1.0880127942818176</v>
      </c>
      <c r="Q9" s="13">
        <f t="shared" si="12"/>
        <v>205.25</v>
      </c>
      <c r="R9" s="13">
        <v>0.80769999999999964</v>
      </c>
      <c r="S9" s="6">
        <v>1.4142135623730951E-4</v>
      </c>
      <c r="T9" s="13">
        <f t="shared" si="5"/>
        <v>153.85094988408349</v>
      </c>
      <c r="U9" s="6">
        <f t="shared" si="13"/>
        <v>2.0669520664795691</v>
      </c>
      <c r="V9" s="13">
        <f>SUM($T$2:T9)</f>
        <v>460.60729179153952</v>
      </c>
      <c r="W9" s="6">
        <f>SQRT((U9^2)+(U8^2)+(U7^2)+(U6^2)+(U5^2)+(U4^2)+(U3^2)+(U2^2))</f>
        <v>3.7071531306308287</v>
      </c>
      <c r="X9" s="13">
        <f t="shared" si="14"/>
        <v>2.0710902036895695</v>
      </c>
      <c r="Y9" s="6">
        <f t="shared" si="15"/>
        <v>2.7822256607894932E-2</v>
      </c>
      <c r="Z9" s="6">
        <f t="shared" si="16"/>
        <v>7.740779627555532E-4</v>
      </c>
      <c r="AA9" s="13">
        <f t="shared" si="6"/>
        <v>119.53333333338378</v>
      </c>
      <c r="AB9" s="20">
        <f t="shared" si="17"/>
        <v>0.99967164276798071</v>
      </c>
      <c r="AC9" s="13">
        <f t="shared" si="18"/>
        <v>2.071770484511243</v>
      </c>
      <c r="AE9">
        <f>LN(2)/252288</f>
        <v>2.7474441137110973E-6</v>
      </c>
    </row>
    <row r="10" spans="1:31" x14ac:dyDescent="0.25">
      <c r="A10" s="31" t="s">
        <v>22</v>
      </c>
      <c r="B10" s="28">
        <v>43327.587963368052</v>
      </c>
      <c r="C10" s="17">
        <v>43331.503472222219</v>
      </c>
      <c r="D10" s="18">
        <v>154.19</v>
      </c>
      <c r="E10" s="6">
        <v>1.49</v>
      </c>
      <c r="F10" s="6">
        <f t="shared" si="7"/>
        <v>2.297431</v>
      </c>
      <c r="G10" s="13">
        <f t="shared" si="8"/>
        <v>146.25</v>
      </c>
      <c r="H10" s="6">
        <f t="shared" si="19"/>
        <v>2.3555598070651911</v>
      </c>
      <c r="I10" s="19">
        <f t="shared" si="9"/>
        <v>93.972212499997113</v>
      </c>
      <c r="J10" s="12">
        <f t="shared" si="10"/>
        <v>1.6666666666666666E-2</v>
      </c>
      <c r="K10" s="13">
        <f t="shared" si="0"/>
        <v>0.65384071771821528</v>
      </c>
      <c r="L10" s="6">
        <f t="shared" si="11"/>
        <v>1.1596348543250402E-4</v>
      </c>
      <c r="M10" s="13">
        <f t="shared" si="1"/>
        <v>88.430523225827585</v>
      </c>
      <c r="N10" s="6">
        <f t="shared" si="2"/>
        <v>1.4243830073815626</v>
      </c>
      <c r="O10" s="13">
        <f t="shared" si="3"/>
        <v>57.819476774172415</v>
      </c>
      <c r="P10" s="6">
        <f t="shared" si="4"/>
        <v>0.931376063189016</v>
      </c>
      <c r="Q10" s="13">
        <f t="shared" si="12"/>
        <v>146.25</v>
      </c>
      <c r="R10" s="13">
        <v>0.81259999999999977</v>
      </c>
      <c r="S10" s="6">
        <v>1.4142135623730951E-4</v>
      </c>
      <c r="T10" s="13">
        <f t="shared" si="5"/>
        <v>108.82417330276596</v>
      </c>
      <c r="U10" s="6">
        <f t="shared" si="13"/>
        <v>1.7529733542032673</v>
      </c>
      <c r="V10" s="13">
        <f>SUM($T$2:T10)</f>
        <v>569.43146509430551</v>
      </c>
      <c r="W10" s="6">
        <f>SQRT((U10^2)+(U9^2)+(U8^2)+(U7^2)+(U6^2)+(U5^2)+(U4^2)+(U3^2)+(U2^2))</f>
        <v>4.1007194386464203</v>
      </c>
      <c r="X10" s="13">
        <f t="shared" si="14"/>
        <v>1.4738420537637931</v>
      </c>
      <c r="Y10" s="6">
        <f t="shared" si="15"/>
        <v>2.3739716789692712E-2</v>
      </c>
      <c r="Z10" s="6">
        <f t="shared" si="16"/>
        <v>5.6357415325481797E-4</v>
      </c>
      <c r="AA10" s="13">
        <f t="shared" si="6"/>
        <v>120.08333333325572</v>
      </c>
      <c r="AB10" s="20">
        <f t="shared" si="17"/>
        <v>0.99967013217103862</v>
      </c>
      <c r="AC10" s="13">
        <f t="shared" si="18"/>
        <v>1.4743283872680772</v>
      </c>
    </row>
    <row r="11" spans="1:31" x14ac:dyDescent="0.25">
      <c r="A11" s="31" t="s">
        <v>23</v>
      </c>
      <c r="B11" s="27">
        <v>43327.58819490741</v>
      </c>
      <c r="C11" s="17">
        <v>43331.526388888888</v>
      </c>
      <c r="D11" s="18">
        <v>101.78</v>
      </c>
      <c r="E11" s="6">
        <v>1.83</v>
      </c>
      <c r="F11" s="6">
        <f t="shared" si="7"/>
        <v>1.862574</v>
      </c>
      <c r="G11" s="13">
        <f t="shared" si="8"/>
        <v>93.84</v>
      </c>
      <c r="H11" s="6">
        <f t="shared" si="19"/>
        <v>1.9338186860137636</v>
      </c>
      <c r="I11" s="19">
        <f t="shared" si="9"/>
        <v>94.516655555460602</v>
      </c>
      <c r="J11" s="12">
        <f t="shared" si="10"/>
        <v>1.6666666666666666E-2</v>
      </c>
      <c r="K11" s="13">
        <f t="shared" si="0"/>
        <v>0.65596177100170616</v>
      </c>
      <c r="L11" s="6">
        <f t="shared" si="11"/>
        <v>1.1566952003445221E-4</v>
      </c>
      <c r="M11" s="13">
        <f t="shared" si="1"/>
        <v>56.667974855020567</v>
      </c>
      <c r="N11" s="6">
        <f t="shared" si="2"/>
        <v>1.1678346172985932</v>
      </c>
      <c r="O11" s="13">
        <f t="shared" si="3"/>
        <v>37.172025144979443</v>
      </c>
      <c r="P11" s="6">
        <f t="shared" si="4"/>
        <v>0.76608290621664332</v>
      </c>
      <c r="Q11" s="13">
        <f t="shared" si="12"/>
        <v>93.84</v>
      </c>
      <c r="R11" s="13">
        <v>0.8100000000000005</v>
      </c>
      <c r="S11" s="6">
        <v>1.4142135623730951E-4</v>
      </c>
      <c r="T11" s="13">
        <f t="shared" si="5"/>
        <v>69.96046278397597</v>
      </c>
      <c r="U11" s="6">
        <f t="shared" si="13"/>
        <v>1.4418228730352964</v>
      </c>
      <c r="V11" s="13">
        <f>SUM($T$2:T11)</f>
        <v>639.39192787828142</v>
      </c>
      <c r="W11" s="6">
        <f>SQRT((U11^2)+(U10^2)+(U9^2)+(U8^2)+(U7^2)+(U6^2)+(U5^2)+(U4^2)+(U3^2)+(U2^2))</f>
        <v>4.3468095324847589</v>
      </c>
      <c r="X11" s="13">
        <f t="shared" si="14"/>
        <v>0.94446624758367614</v>
      </c>
      <c r="Y11" s="6">
        <f t="shared" si="15"/>
        <v>1.9463910288309887E-2</v>
      </c>
      <c r="Z11" s="6">
        <f t="shared" si="16"/>
        <v>3.7884380371137547E-4</v>
      </c>
      <c r="AA11" s="13">
        <f t="shared" si="6"/>
        <v>120.63333333330229</v>
      </c>
      <c r="AB11" s="20">
        <f t="shared" si="17"/>
        <v>0.99966862157637859</v>
      </c>
      <c r="AC11" s="13">
        <f t="shared" si="18"/>
        <v>0.94477932706774992</v>
      </c>
    </row>
    <row r="12" spans="1:31" x14ac:dyDescent="0.25">
      <c r="A12" s="31" t="s">
        <v>24</v>
      </c>
      <c r="B12" s="28">
        <v>43327.58842644676</v>
      </c>
      <c r="C12" s="17">
        <v>43331.549305555556</v>
      </c>
      <c r="D12" s="18">
        <v>66.5</v>
      </c>
      <c r="E12" s="6">
        <v>2.27</v>
      </c>
      <c r="F12" s="6">
        <f t="shared" si="7"/>
        <v>1.5095500000000002</v>
      </c>
      <c r="G12" s="13">
        <f t="shared" si="8"/>
        <v>58.56</v>
      </c>
      <c r="H12" s="6">
        <f t="shared" si="19"/>
        <v>1.5966258194705485</v>
      </c>
      <c r="I12" s="19">
        <f t="shared" si="9"/>
        <v>95.061098611098714</v>
      </c>
      <c r="J12" s="12">
        <f t="shared" si="10"/>
        <v>1.6666666666666666E-2</v>
      </c>
      <c r="K12" s="13">
        <f t="shared" si="0"/>
        <v>0.65806982776299372</v>
      </c>
      <c r="L12" s="6">
        <f t="shared" si="11"/>
        <v>1.1537664326378855E-4</v>
      </c>
      <c r="M12" s="13">
        <f t="shared" si="1"/>
        <v>35.318174795452961</v>
      </c>
      <c r="N12" s="6">
        <f t="shared" si="2"/>
        <v>0.96296235753055381</v>
      </c>
      <c r="O12" s="13">
        <f t="shared" si="3"/>
        <v>23.241825204547037</v>
      </c>
      <c r="P12" s="6">
        <f t="shared" si="4"/>
        <v>0.63370957412681694</v>
      </c>
      <c r="Q12" s="13">
        <f t="shared" si="12"/>
        <v>58.56</v>
      </c>
      <c r="R12" s="13">
        <v>0.81020000000000003</v>
      </c>
      <c r="S12" s="6">
        <v>1.4142135623730951E-4</v>
      </c>
      <c r="T12" s="13">
        <f t="shared" si="5"/>
        <v>43.591921495251739</v>
      </c>
      <c r="U12" s="6">
        <f t="shared" si="13"/>
        <v>1.1885733038317874</v>
      </c>
      <c r="V12" s="13">
        <f>SUM($T$2:T12)</f>
        <v>682.98384937353319</v>
      </c>
      <c r="W12" s="6">
        <f>SQRT((U12^2)+(U11^2)+(U10^2)+(U9^2)+(U8^2)+(U7^2)+(U6^2)+(U5^2)+(U4^2)+(U3^2)+(U2^2))</f>
        <v>4.5063798786034432</v>
      </c>
      <c r="X12" s="13">
        <f t="shared" si="14"/>
        <v>0.58863624659088265</v>
      </c>
      <c r="Y12" s="6">
        <f t="shared" si="15"/>
        <v>1.6049372625509227E-2</v>
      </c>
      <c r="Z12" s="6">
        <f t="shared" si="16"/>
        <v>2.5758236167244494E-4</v>
      </c>
      <c r="AA12" s="13">
        <f t="shared" si="6"/>
        <v>121.18333333334886</v>
      </c>
      <c r="AB12" s="20">
        <f t="shared" si="17"/>
        <v>0.99966711098400129</v>
      </c>
      <c r="AC12" s="13">
        <f t="shared" si="18"/>
        <v>0.58883226238329567</v>
      </c>
    </row>
    <row r="13" spans="1:31" x14ac:dyDescent="0.25">
      <c r="A13" s="31" t="s">
        <v>25</v>
      </c>
      <c r="B13" s="28">
        <v>43327.588657986111</v>
      </c>
      <c r="C13" s="17">
        <v>43331.571527777778</v>
      </c>
      <c r="D13" s="18">
        <v>42.85</v>
      </c>
      <c r="E13" s="6">
        <v>2.82</v>
      </c>
      <c r="F13" s="6">
        <f t="shared" si="7"/>
        <v>1.2083699999999999</v>
      </c>
      <c r="G13" s="13">
        <f t="shared" si="8"/>
        <v>34.910000000000004</v>
      </c>
      <c r="H13" s="6">
        <f t="shared" si="19"/>
        <v>1.3155344396100013</v>
      </c>
      <c r="I13" s="19">
        <f t="shared" si="9"/>
        <v>95.588875000015832</v>
      </c>
      <c r="J13" s="12">
        <f t="shared" si="10"/>
        <v>1.6666666666666666E-2</v>
      </c>
      <c r="K13" s="13">
        <f t="shared" si="0"/>
        <v>0.66010102142100491</v>
      </c>
      <c r="L13" s="6">
        <f t="shared" si="11"/>
        <v>1.1509376682535765E-4</v>
      </c>
      <c r="M13" s="13">
        <f t="shared" si="1"/>
        <v>21.028840744955339</v>
      </c>
      <c r="N13" s="6">
        <f t="shared" si="2"/>
        <v>0.79245088347251458</v>
      </c>
      <c r="O13" s="13">
        <f t="shared" si="3"/>
        <v>13.881159255044665</v>
      </c>
      <c r="P13" s="6">
        <f t="shared" si="4"/>
        <v>0.52310323671868264</v>
      </c>
      <c r="Q13" s="13">
        <f t="shared" si="12"/>
        <v>34.910000000000004</v>
      </c>
      <c r="R13" s="13">
        <v>0.84359999999999946</v>
      </c>
      <c r="S13" s="6">
        <v>1.4142135623730951E-4</v>
      </c>
      <c r="T13" s="13">
        <f t="shared" si="5"/>
        <v>24.92750206846296</v>
      </c>
      <c r="U13" s="6">
        <f t="shared" si="13"/>
        <v>0.93937734077919421</v>
      </c>
      <c r="V13" s="13">
        <f>SUM($T$2:T13)</f>
        <v>707.9113514419962</v>
      </c>
      <c r="W13" s="6">
        <f>SQRT((U13^2)+(U12^2)+(U11^2)+(U10^2)+(U9^2)+(U8^2)+(U7^2)+(U6^2)+(U5^2)+(U4^2)+(U3^2)+(U2^2))</f>
        <v>4.6032477012052455</v>
      </c>
      <c r="X13" s="13">
        <f t="shared" si="14"/>
        <v>0.35048067908258901</v>
      </c>
      <c r="Y13" s="6">
        <f t="shared" si="15"/>
        <v>1.3207514724541911E-2</v>
      </c>
      <c r="Z13" s="6">
        <f t="shared" si="16"/>
        <v>1.744384451989914E-4</v>
      </c>
      <c r="AA13" s="13">
        <f t="shared" si="6"/>
        <v>121.71666666667443</v>
      </c>
      <c r="AB13" s="20">
        <f t="shared" si="17"/>
        <v>0.99966564616933073</v>
      </c>
      <c r="AC13" s="13">
        <f t="shared" si="18"/>
        <v>0.35059790283442632</v>
      </c>
    </row>
    <row r="14" spans="1:31" x14ac:dyDescent="0.25">
      <c r="A14" s="31" t="s">
        <v>26</v>
      </c>
      <c r="B14" s="27">
        <v>43327.588889525461</v>
      </c>
      <c r="C14" s="17">
        <v>43331.594444444447</v>
      </c>
      <c r="D14" s="18">
        <v>27.26</v>
      </c>
      <c r="E14" s="6">
        <v>3.54</v>
      </c>
      <c r="F14" s="6">
        <f t="shared" si="7"/>
        <v>0.96500400000000008</v>
      </c>
      <c r="G14" s="13">
        <f t="shared" si="8"/>
        <v>19.32</v>
      </c>
      <c r="H14" s="6">
        <f t="shared" si="19"/>
        <v>1.0962233006627802</v>
      </c>
      <c r="I14" s="19">
        <f t="shared" si="9"/>
        <v>96.133318055653945</v>
      </c>
      <c r="J14" s="12">
        <f t="shared" si="10"/>
        <v>1.6666666666666666E-2</v>
      </c>
      <c r="K14" s="13">
        <f t="shared" si="0"/>
        <v>0.662183715376367</v>
      </c>
      <c r="L14" s="6">
        <f t="shared" si="11"/>
        <v>1.1480302021702343E-4</v>
      </c>
      <c r="M14" s="13">
        <f t="shared" si="1"/>
        <v>11.623263915580708</v>
      </c>
      <c r="N14" s="6">
        <f t="shared" si="2"/>
        <v>0.65951098409819209</v>
      </c>
      <c r="O14" s="13">
        <f t="shared" si="3"/>
        <v>7.6967360844192925</v>
      </c>
      <c r="P14" s="6">
        <f t="shared" si="4"/>
        <v>0.43671947237822156</v>
      </c>
      <c r="Q14" s="13">
        <f t="shared" si="12"/>
        <v>19.32</v>
      </c>
      <c r="R14" s="13">
        <v>0.77979999999999983</v>
      </c>
      <c r="S14" s="6">
        <v>1.4142135623730951E-4</v>
      </c>
      <c r="T14" s="13">
        <f t="shared" si="5"/>
        <v>14.905442312876007</v>
      </c>
      <c r="U14" s="6">
        <f t="shared" si="13"/>
        <v>0.84574808006054814</v>
      </c>
      <c r="V14" s="13">
        <f>SUM($T$2:T14)</f>
        <v>722.81679375487226</v>
      </c>
      <c r="W14" s="6">
        <f>SQRT((U14^2)+(U13^2)+(U12^2)+(U11^2)+(U10^2)+(U9^2)+(U8^2)+(U7^2)+(U6^2)+(U5^2)+(U4^2)+(U3^2)+(U2^2))</f>
        <v>4.6802969151088565</v>
      </c>
      <c r="X14" s="13">
        <f t="shared" si="14"/>
        <v>0.19372106525967847</v>
      </c>
      <c r="Y14" s="6">
        <f t="shared" si="15"/>
        <v>1.0991849734969869E-2</v>
      </c>
      <c r="Z14" s="6">
        <f t="shared" si="16"/>
        <v>1.2082076059615718E-4</v>
      </c>
      <c r="AA14" s="13">
        <f t="shared" si="6"/>
        <v>122.26666666672099</v>
      </c>
      <c r="AB14" s="20">
        <f t="shared" si="17"/>
        <v>0.99966413558144951</v>
      </c>
      <c r="AC14" s="13">
        <f t="shared" si="18"/>
        <v>0.19378615113265177</v>
      </c>
    </row>
    <row r="15" spans="1:31" x14ac:dyDescent="0.25">
      <c r="A15" s="31" t="s">
        <v>27</v>
      </c>
      <c r="B15" s="28">
        <v>43327.589121064811</v>
      </c>
      <c r="C15" s="17">
        <v>43331.617361111108</v>
      </c>
      <c r="D15" s="18">
        <v>19.82</v>
      </c>
      <c r="E15" s="6">
        <v>4.1500000000000004</v>
      </c>
      <c r="F15" s="6">
        <f t="shared" si="7"/>
        <v>0.82253000000000009</v>
      </c>
      <c r="G15" s="13">
        <f t="shared" si="8"/>
        <v>11.879999999999999</v>
      </c>
      <c r="H15" s="6">
        <f t="shared" si="19"/>
        <v>0.97315384487757128</v>
      </c>
      <c r="I15" s="19">
        <f t="shared" si="9"/>
        <v>96.677761111117434</v>
      </c>
      <c r="J15" s="12">
        <f t="shared" si="10"/>
        <v>1.6666666666666666E-2</v>
      </c>
      <c r="K15" s="13">
        <f t="shared" si="0"/>
        <v>0.66425364785078889</v>
      </c>
      <c r="L15" s="6">
        <f t="shared" si="11"/>
        <v>1.1451334829860253E-4</v>
      </c>
      <c r="M15" s="13">
        <f t="shared" si="1"/>
        <v>7.1383349619463274</v>
      </c>
      <c r="N15" s="6">
        <f t="shared" si="2"/>
        <v>0.58474019343350203</v>
      </c>
      <c r="O15" s="13">
        <f t="shared" si="3"/>
        <v>4.7416650380536707</v>
      </c>
      <c r="P15" s="6">
        <f t="shared" si="4"/>
        <v>0.38841666669210717</v>
      </c>
      <c r="Q15" s="13">
        <f t="shared" si="12"/>
        <v>11.879999999999999</v>
      </c>
      <c r="R15" s="13">
        <v>0.87650000000000006</v>
      </c>
      <c r="S15" s="6">
        <v>1.4142135623730951E-4</v>
      </c>
      <c r="T15" s="13">
        <f t="shared" si="5"/>
        <v>8.1441357238406464</v>
      </c>
      <c r="U15" s="6">
        <f t="shared" si="13"/>
        <v>0.66713214800926357</v>
      </c>
      <c r="V15" s="13">
        <f>SUM($T$2:T15)</f>
        <v>730.96092947871296</v>
      </c>
      <c r="W15" s="6">
        <f>SQRT((U15^2)+(U14^2)+(U13^2)+(U12^2)+(U11^2)+(U10^2)+(U9^2)+(U8^2)+(U7^2)+(U6^2)+(U5^2)+(U4^2)+(U3^2)+(U2^2))</f>
        <v>4.7276045220052962</v>
      </c>
      <c r="X15" s="13">
        <f t="shared" si="14"/>
        <v>0.11897224936577212</v>
      </c>
      <c r="Y15" s="6">
        <f t="shared" si="15"/>
        <v>9.7456698905583668E-3</v>
      </c>
      <c r="Z15" s="6">
        <f t="shared" si="16"/>
        <v>9.4978081615735936E-5</v>
      </c>
      <c r="AA15" s="13">
        <f t="shared" si="6"/>
        <v>122.81666666659294</v>
      </c>
      <c r="AB15" s="20">
        <f t="shared" si="17"/>
        <v>0.99966262499585146</v>
      </c>
      <c r="AC15" s="13">
        <f t="shared" si="18"/>
        <v>0.1190124011751123</v>
      </c>
    </row>
    <row r="16" spans="1:31" x14ac:dyDescent="0.25">
      <c r="A16" s="31" t="s">
        <v>28</v>
      </c>
      <c r="B16" s="28">
        <v>43327.589352604169</v>
      </c>
      <c r="C16" s="17">
        <v>43331.640277777777</v>
      </c>
      <c r="D16" s="18">
        <v>14.29</v>
      </c>
      <c r="E16" s="6">
        <v>4.8899999999999997</v>
      </c>
      <c r="F16" s="6">
        <f t="shared" si="7"/>
        <v>0.69878099999999999</v>
      </c>
      <c r="G16" s="13">
        <f t="shared" si="8"/>
        <v>6.3499999999999988</v>
      </c>
      <c r="H16" s="6">
        <f t="shared" si="19"/>
        <v>0.8710727242090639</v>
      </c>
      <c r="I16" s="19">
        <f t="shared" si="9"/>
        <v>97.222204166580923</v>
      </c>
      <c r="J16" s="12">
        <f t="shared" si="10"/>
        <v>1.6666666666666666E-2</v>
      </c>
      <c r="K16" s="13">
        <f t="shared" si="0"/>
        <v>0.66631089703952062</v>
      </c>
      <c r="L16" s="6">
        <f t="shared" si="11"/>
        <v>1.1422474642004289E-4</v>
      </c>
      <c r="M16" s="13">
        <f t="shared" si="1"/>
        <v>3.8108134630109145</v>
      </c>
      <c r="N16" s="6">
        <f t="shared" si="2"/>
        <v>0.52275563098424183</v>
      </c>
      <c r="O16" s="13">
        <f t="shared" si="3"/>
        <v>2.5391865369890847</v>
      </c>
      <c r="P16" s="6">
        <f t="shared" si="4"/>
        <v>0.34831804540172273</v>
      </c>
      <c r="Q16" s="13">
        <f t="shared" si="12"/>
        <v>6.35</v>
      </c>
      <c r="R16" s="13">
        <v>0.8407</v>
      </c>
      <c r="S16" s="6">
        <v>1.4142135623730951E-4</v>
      </c>
      <c r="T16" s="13">
        <f t="shared" si="5"/>
        <v>4.5329052729997796</v>
      </c>
      <c r="U16" s="6">
        <f t="shared" si="13"/>
        <v>0.62181042469396719</v>
      </c>
      <c r="V16" s="13">
        <f>SUM($T$2:T16)</f>
        <v>735.49383475171271</v>
      </c>
      <c r="W16" s="6">
        <f>SQRT((U16^2)+(U15^2)+(U14^2)+(U13^2)+(U12^2)+(U11^2)+(U10^2)+(U9^2)+(U8^2)+(U7^2)+(U6^2)+(U5^2)+(U4^2)+(U3^2)+(U2^2))</f>
        <v>4.768321792910271</v>
      </c>
      <c r="X16" s="13">
        <f t="shared" si="14"/>
        <v>6.3513557716848579E-2</v>
      </c>
      <c r="Y16" s="6">
        <f t="shared" si="15"/>
        <v>8.7125938497373649E-3</v>
      </c>
      <c r="Z16" s="6">
        <f t="shared" si="16"/>
        <v>7.5909291590481356E-5</v>
      </c>
      <c r="AA16" s="13">
        <f t="shared" si="6"/>
        <v>123.3666666666395</v>
      </c>
      <c r="AB16" s="20">
        <f t="shared" si="17"/>
        <v>0.99966111441253547</v>
      </c>
      <c r="AC16" s="13">
        <f t="shared" si="18"/>
        <v>6.353508884275566E-2</v>
      </c>
    </row>
    <row r="17" spans="1:29" ht="15.75" thickBot="1" x14ac:dyDescent="0.3">
      <c r="A17" s="32" t="s">
        <v>11</v>
      </c>
      <c r="B17" s="27">
        <v>43327.589584143519</v>
      </c>
      <c r="C17" s="17">
        <v>43331.663888888892</v>
      </c>
      <c r="D17" s="18">
        <v>7.94</v>
      </c>
      <c r="E17" s="6">
        <v>6.55</v>
      </c>
      <c r="F17" s="6">
        <f t="shared" si="7"/>
        <v>0.52007000000000003</v>
      </c>
      <c r="G17" s="13">
        <f t="shared" si="8"/>
        <v>0</v>
      </c>
      <c r="H17" s="6">
        <f t="shared" si="19"/>
        <v>0.73549004738337553</v>
      </c>
      <c r="I17" s="19">
        <f t="shared" si="9"/>
        <v>97.783313888940029</v>
      </c>
      <c r="J17" s="12">
        <f t="shared" si="10"/>
        <v>1.6666666666666666E-2</v>
      </c>
      <c r="K17" s="13">
        <f t="shared" si="0"/>
        <v>0.66841793392635251</v>
      </c>
      <c r="L17" s="6">
        <f t="shared" si="11"/>
        <v>1.139284245513036E-4</v>
      </c>
      <c r="M17" s="13">
        <f t="shared" si="1"/>
        <v>0</v>
      </c>
      <c r="N17" s="6" t="e">
        <f t="shared" si="2"/>
        <v>#DIV/0!</v>
      </c>
      <c r="O17" s="13">
        <f t="shared" si="3"/>
        <v>0</v>
      </c>
      <c r="P17" s="6" t="e">
        <f t="shared" si="4"/>
        <v>#DIV/0!</v>
      </c>
      <c r="Q17" s="13">
        <f t="shared" si="12"/>
        <v>0</v>
      </c>
      <c r="R17" s="13"/>
      <c r="S17" s="6">
        <v>1.4142135623731E-4</v>
      </c>
      <c r="T17" s="13"/>
      <c r="U17" s="6" t="e">
        <f t="shared" si="13"/>
        <v>#DIV/0!</v>
      </c>
      <c r="V17" s="13"/>
      <c r="W17" s="6" t="e">
        <f>SQRT((U17^2)+(U16^2)+(U15^2)+(U14^2)+(U13^2)+(U12^2)+(U11^2)+(U10^2)+(U9^2)+(U8^2)+(U7^2)+(U6^2)+(U5^2)+(U4^2)+(U3^2)+(U2^2))</f>
        <v>#DIV/0!</v>
      </c>
      <c r="X17" s="13">
        <f t="shared" si="14"/>
        <v>0</v>
      </c>
      <c r="Y17" s="6" t="e">
        <f>X17*SQRT(((N17/M17)^2))</f>
        <v>#DIV/0!</v>
      </c>
      <c r="Z17" s="6" t="e">
        <f>Y17^2</f>
        <v>#DIV/0!</v>
      </c>
      <c r="AA17" s="13"/>
      <c r="AB17" s="13"/>
      <c r="AC17" s="13"/>
    </row>
    <row r="18" spans="1:29" x14ac:dyDescent="0.25">
      <c r="A18" s="2"/>
      <c r="B18" s="2"/>
      <c r="C18" s="2"/>
      <c r="D18" s="2"/>
      <c r="E18" s="14"/>
      <c r="F18" s="14"/>
      <c r="G18" s="2"/>
      <c r="H18" s="14"/>
      <c r="I18" s="2"/>
      <c r="J18" s="15"/>
      <c r="K18" s="2"/>
      <c r="L18" s="14"/>
      <c r="M18" s="2"/>
      <c r="N18" s="14"/>
      <c r="O18" s="2"/>
      <c r="P18" s="14"/>
      <c r="Q18" s="2"/>
      <c r="R18" s="2"/>
      <c r="S18" s="14"/>
      <c r="T18" s="2"/>
      <c r="U18" s="14"/>
      <c r="V18" s="2"/>
      <c r="W18" s="14"/>
      <c r="X18" s="2"/>
      <c r="Y18" s="14"/>
      <c r="Z18" s="14"/>
      <c r="AA18" s="2"/>
      <c r="AB18" s="2"/>
      <c r="AC18" s="2"/>
    </row>
    <row r="19" spans="1:29" x14ac:dyDescent="0.25">
      <c r="A19" s="2"/>
      <c r="B19" s="2"/>
      <c r="C19" s="2"/>
      <c r="D19" s="2"/>
      <c r="E19" s="14"/>
      <c r="F19" s="14"/>
      <c r="G19" s="2"/>
      <c r="H19" s="14"/>
      <c r="I19" s="2"/>
      <c r="J19" s="15"/>
      <c r="K19" s="2"/>
      <c r="L19" s="14"/>
      <c r="M19" s="2"/>
      <c r="N19" s="14"/>
      <c r="O19" s="2"/>
      <c r="P19" s="14"/>
      <c r="Q19" s="2"/>
      <c r="R19" s="2"/>
      <c r="S19" s="14"/>
      <c r="T19" s="2"/>
      <c r="U19" s="14"/>
      <c r="V19" s="2"/>
      <c r="W19" s="14"/>
      <c r="X19" s="2"/>
      <c r="Y19" s="14"/>
      <c r="Z19" s="14"/>
      <c r="AA19" s="2"/>
      <c r="AB19" s="2"/>
      <c r="AC19" s="2"/>
    </row>
    <row r="20" spans="1:29" x14ac:dyDescent="0.25">
      <c r="A20" s="2"/>
      <c r="B20" s="2"/>
      <c r="C20" s="2"/>
      <c r="D20" s="2"/>
      <c r="E20" s="14"/>
      <c r="F20" s="14"/>
      <c r="G20" s="2"/>
      <c r="H20" s="14"/>
      <c r="I20" s="2"/>
      <c r="J20" s="15"/>
      <c r="K20" s="2"/>
      <c r="L20" s="14"/>
      <c r="M20" s="2"/>
      <c r="N20" s="14"/>
      <c r="O20" s="2"/>
      <c r="P20" s="14"/>
      <c r="Q20" s="2"/>
      <c r="R20" s="2"/>
      <c r="S20" s="14"/>
      <c r="T20" s="2"/>
      <c r="U20" s="14"/>
      <c r="V20" s="2"/>
      <c r="W20" s="14"/>
      <c r="X20" s="2"/>
      <c r="Y20" s="14"/>
      <c r="Z20" s="14"/>
      <c r="AA20" s="2"/>
      <c r="AB20" s="2"/>
      <c r="AC20" s="2"/>
    </row>
    <row r="21" spans="1:29" x14ac:dyDescent="0.25">
      <c r="A21" s="2"/>
      <c r="B21" s="2"/>
      <c r="C21" s="2"/>
      <c r="D21" s="2"/>
      <c r="E21" s="14"/>
      <c r="F21" s="14"/>
      <c r="G21" s="2"/>
      <c r="H21" s="14"/>
      <c r="I21" s="2"/>
      <c r="J21" s="15"/>
      <c r="K21" s="2"/>
      <c r="L21" s="14"/>
      <c r="M21" s="2"/>
      <c r="N21" s="14"/>
      <c r="O21" s="2"/>
      <c r="P21" s="14"/>
      <c r="Q21" s="2"/>
      <c r="R21" s="2"/>
      <c r="S21" s="14"/>
      <c r="T21" s="2"/>
      <c r="U21" s="14"/>
      <c r="V21" s="2"/>
      <c r="W21" s="14"/>
      <c r="X21" s="2"/>
      <c r="Y21" s="14"/>
      <c r="Z21" s="14"/>
      <c r="AA21" s="2"/>
      <c r="AB21" s="2"/>
      <c r="AC21" s="2"/>
    </row>
    <row r="22" spans="1:29" x14ac:dyDescent="0.25">
      <c r="A22" s="2"/>
      <c r="B22" s="2"/>
      <c r="C22" s="2"/>
      <c r="D22" s="2"/>
      <c r="E22" s="14"/>
      <c r="F22" s="14"/>
      <c r="G22" s="2"/>
      <c r="H22" s="14"/>
      <c r="I22" s="2"/>
      <c r="J22" s="15"/>
      <c r="K22" s="2"/>
      <c r="L22" s="14"/>
      <c r="M22" s="2"/>
      <c r="N22" s="14"/>
      <c r="O22" s="2"/>
      <c r="P22" s="14"/>
      <c r="Q22" s="2"/>
      <c r="R22" s="2"/>
      <c r="S22" s="14"/>
      <c r="T22" s="2"/>
      <c r="U22" s="14"/>
      <c r="V22" s="2"/>
      <c r="Y22" s="33" t="s">
        <v>48</v>
      </c>
      <c r="Z22" s="14"/>
      <c r="AA22" s="2"/>
      <c r="AB22" s="2"/>
      <c r="AC22" s="2"/>
    </row>
    <row r="23" spans="1:29" x14ac:dyDescent="0.25">
      <c r="A23" s="2"/>
      <c r="B23" s="2"/>
      <c r="C23" s="2"/>
      <c r="D23" s="2"/>
      <c r="E23" s="14"/>
      <c r="F23" s="14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8" t="s">
        <v>49</v>
      </c>
      <c r="X23" s="4">
        <f>SUM(X1:X16)</f>
        <v>10.023406561904228</v>
      </c>
      <c r="Y23" s="8">
        <f>SQRT(SUM(Z1:Z16))</f>
        <v>6.5470274251245145E-2</v>
      </c>
      <c r="Z23" s="14"/>
      <c r="AA23" s="2"/>
      <c r="AB23" s="16"/>
      <c r="AC23" s="2"/>
    </row>
    <row r="27" spans="1:29" x14ac:dyDescent="0.25">
      <c r="G27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CT27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2021-06-16T16:24:13Z</dcterms:modified>
</cp:coreProperties>
</file>